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输入Inputs" sheetId="1" state="visible" r:id="rId1"/>
    <sheet xmlns:r="http://schemas.openxmlformats.org/officeDocument/2006/relationships" name="月度现金流CashFlow" sheetId="2" state="visible" r:id="rId2"/>
    <sheet xmlns:r="http://schemas.openxmlformats.org/officeDocument/2006/relationships" name="回报指标Returns" sheetId="3" state="visible" r:id="rId3"/>
    <sheet xmlns:r="http://schemas.openxmlformats.org/officeDocument/2006/relationships" name="5年情景Scenarios" sheetId="4" state="visible" r:id="rId4"/>
    <sheet xmlns:r="http://schemas.openxmlformats.org/officeDocument/2006/relationships" name="贷款选项Loans" sheetId="5" state="visible" r:id="rId5"/>
    <sheet xmlns:r="http://schemas.openxmlformats.org/officeDocument/2006/relationships" name="税务提示Tax" sheetId="6" state="visible" r:id="rId6"/>
  </sheets>
  <definedNames>
    <definedName name="Price">'输入Inputs'!$B$5</definedName>
    <definedName name="DownPct">'输入Inputs'!$B$6</definedName>
    <definedName name="ClosingPct">'输入Inputs'!$B$7</definedName>
    <definedName name="Rate">'输入Inputs'!$B$9</definedName>
    <definedName name="Term">'输入Inputs'!$B$10</definedName>
    <definedName name="TaxRate">'输入Inputs'!$B$12</definedName>
    <definedName name="MelloRoos">'输入Inputs'!$B$13</definedName>
    <definedName name="HOA">'输入Inputs'!$B$14</definedName>
    <definedName name="Insurance">'输入Inputs'!$B$15</definedName>
    <definedName name="Rent">'输入Inputs'!$B$17</definedName>
    <definedName name="Vacancy">'输入Inputs'!$B$18</definedName>
    <definedName name="MgmtPct">'输入Inputs'!$B$19</definedName>
    <definedName name="MaintPct">'输入Inputs'!$B$20</definedName>
    <definedName name="AppA">'输入Inputs'!$B$22</definedName>
    <definedName name="AppB">'输入Inputs'!$B$23</definedName>
    <definedName name="AppC">'输入Inputs'!$B$24</definedName>
    <definedName name="SellPct">'输入Inputs'!$B$25</definedName>
    <definedName name="DownAmt">'输入Inputs'!$B$28</definedName>
    <definedName name="Loan">'输入Inputs'!$B$29</definedName>
    <definedName name="ClosingAmt">'输入Inputs'!$B$30</definedName>
    <definedName name="CashIn">'输入Inputs'!$B$31</definedName>
    <definedName name="PI">'输入Inputs'!$B$32</definedName>
    <definedName name="NOI_Y">'月度现金流CashFlow'!$C$14</definedName>
    <definedName name="CF_Y">'月度现金流CashFlow'!$C$16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"/>
  </numFmts>
  <fonts count="8">
    <font>
      <name val="Calibri"/>
      <family val="2"/>
      <color theme="1"/>
      <sz val="11"/>
      <scheme val="minor"/>
    </font>
    <font>
      <name val="Microsoft YaHei"/>
      <b val="1"/>
      <color rgb="00FFFFFF"/>
      <sz val="14"/>
    </font>
    <font>
      <name val="Microsoft YaHei"/>
      <b val="1"/>
      <color rgb="00C00000"/>
      <sz val="10"/>
    </font>
    <font>
      <name val="Microsoft YaHei"/>
      <b val="1"/>
      <sz val="10"/>
    </font>
    <font>
      <name val="Microsoft YaHei"/>
      <b val="1"/>
      <color rgb="001F3864"/>
      <sz val="11"/>
    </font>
    <font>
      <name val="Microsoft YaHei"/>
      <sz val="10"/>
    </font>
    <font>
      <name val="Microsoft YaHei"/>
      <i val="1"/>
      <color rgb="007F7F7F"/>
      <sz val="9"/>
    </font>
    <font>
      <name val="Microsoft YaHei"/>
      <b val="1"/>
      <color rgb="001F3864"/>
      <sz val="9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0" borderId="0" pivotButton="0" quotePrefix="0" xfId="0"/>
    <xf numFmtId="164" fontId="5" fillId="4" borderId="1" pivotButton="0" quotePrefix="0" xfId="0"/>
    <xf numFmtId="0" fontId="6" fillId="0" borderId="0" pivotButton="0" quotePrefix="0" xfId="0"/>
    <xf numFmtId="10" fontId="5" fillId="4" borderId="1" pivotButton="0" quotePrefix="0" xfId="0"/>
    <xf numFmtId="1" fontId="5" fillId="4" borderId="1" pivotButton="0" quotePrefix="0" xfId="0"/>
    <xf numFmtId="164" fontId="3" fillId="5" borderId="1" pivotButton="0" quotePrefix="0" xfId="0"/>
    <xf numFmtId="0" fontId="7" fillId="0" borderId="0" pivotButton="0" quotePrefix="0" xfId="0"/>
    <xf numFmtId="164" fontId="5" fillId="5" borderId="1" pivotButton="0" quotePrefix="0" xfId="0"/>
    <xf numFmtId="10" fontId="3" fillId="5" borderId="1" pivotButton="0" quotePrefix="0" xfId="0"/>
    <xf numFmtId="0" fontId="6" fillId="0" borderId="0" applyAlignment="1" pivotButton="0" quotePrefix="0" xfId="0">
      <alignment vertical="top" wrapText="1"/>
    </xf>
    <xf numFmtId="2" fontId="3" fillId="5" borderId="1" pivotButton="0" quotePrefix="0" xfId="0"/>
    <xf numFmtId="165" fontId="3" fillId="5" borderId="1" pivotButton="0" quotePrefix="0" xfId="0"/>
    <xf numFmtId="10" fontId="4" fillId="3" borderId="0" pivotButton="0" quotePrefix="0" xfId="0"/>
    <xf numFmtId="0" fontId="5" fillId="0" borderId="0" applyAlignment="1" pivotButton="0" quotePrefix="0" xfId="0">
      <alignment vertical="top" wrapText="1"/>
    </xf>
    <xf numFmtId="10" fontId="5" fillId="5" borderId="1" pivotButton="0" quotePrefix="0" xfId="0"/>
    <xf numFmtId="0" fontId="3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52" customWidth="1" min="4" max="4"/>
  </cols>
  <sheetData>
    <row r="1" ht="26" customHeight="1">
      <c r="A1" s="1" t="inlineStr">
        <is>
          <t>投资分析模板｜输入参数 Inputs（海外 / 无绿卡买家）</t>
        </is>
      </c>
    </row>
    <row r="2">
      <c r="A2" s="2" t="inlineStr">
        <is>
          <t>【示例数据 Example Data】黄色格为输入，可直接替换；绿色格为公式自动计算。数字均为整数示例，非报价、非建议。</t>
        </is>
      </c>
    </row>
    <row r="3">
      <c r="A3" s="3" t="inlineStr">
        <is>
          <t>项目 Item</t>
        </is>
      </c>
      <c r="B3" s="3" t="inlineStr">
        <is>
          <t>数值 Value</t>
        </is>
      </c>
      <c r="D3" s="3" t="inlineStr">
        <is>
          <t>说明 Notes</t>
        </is>
      </c>
    </row>
    <row r="4">
      <c r="A4" s="4" t="inlineStr">
        <is>
          <t>购房 Purchase</t>
        </is>
      </c>
      <c r="B4" s="5" t="n"/>
      <c r="C4" s="5" t="n"/>
      <c r="D4" s="5" t="n"/>
    </row>
    <row r="5">
      <c r="A5" s="6" t="inlineStr">
        <is>
          <t>房价 Purchase Price</t>
        </is>
      </c>
      <c r="B5" s="7" t="n">
        <v>1000000</v>
      </c>
      <c r="D5" s="8" t="inlineStr">
        <is>
          <t>成交价</t>
        </is>
      </c>
    </row>
    <row r="6">
      <c r="A6" s="6" t="inlineStr">
        <is>
          <t>首付比例 Down Payment %</t>
        </is>
      </c>
      <c r="B6" s="9" t="n">
        <v>0.4</v>
      </c>
      <c r="D6" s="8" t="inlineStr">
        <is>
          <t>海外/无绿卡贷款常见要求较高首付，以贷款方为准</t>
        </is>
      </c>
    </row>
    <row r="7">
      <c r="A7" s="6" t="inlineStr">
        <is>
          <t>交易成本 Closing Costs（占房价 %）</t>
        </is>
      </c>
      <c r="B7" s="9" t="n">
        <v>0.02</v>
      </c>
      <c r="D7" s="8" t="inlineStr">
        <is>
          <t>托管、产权保险、贷款费用等，请向 escrow/贷款方确认</t>
        </is>
      </c>
    </row>
    <row r="8">
      <c r="A8" s="4" t="inlineStr">
        <is>
          <t>贷款 Loan</t>
        </is>
      </c>
      <c r="B8" s="5" t="n"/>
      <c r="C8" s="5" t="n"/>
      <c r="D8" s="5" t="n"/>
    </row>
    <row r="9">
      <c r="A9" s="6" t="inlineStr">
        <is>
          <t>年利率 Interest Rate（用户输入）</t>
        </is>
      </c>
      <c r="B9" s="9" t="n">
        <v>0.07000000000000001</v>
      </c>
      <c r="D9" s="8" t="inlineStr">
        <is>
          <t>示例值，非报价。请填入贷款方书面报价</t>
        </is>
      </c>
    </row>
    <row r="10">
      <c r="A10" s="6" t="inlineStr">
        <is>
          <t>贷款年限 Term（年 Years）</t>
        </is>
      </c>
      <c r="B10" s="10" t="n">
        <v>30</v>
      </c>
      <c r="D10" s="8" t="inlineStr">
        <is>
          <t>常见 30 年；部分产品有 interest-only 期</t>
        </is>
      </c>
    </row>
    <row r="11">
      <c r="A11" s="4" t="inlineStr">
        <is>
          <t>持有成本 Carrying Costs</t>
        </is>
      </c>
      <c r="B11" s="5" t="n"/>
      <c r="C11" s="5" t="n"/>
      <c r="D11" s="5" t="n"/>
    </row>
    <row r="12">
      <c r="A12" s="6" t="inlineStr">
        <is>
          <t>房产税率 Property Tax Rate</t>
        </is>
      </c>
      <c r="B12" s="9" t="n">
        <v>0.011</v>
      </c>
      <c r="D12" s="8" t="inlineStr">
        <is>
          <t>默认 1.1%（加州基础 1% + 地方附加），以县税单为准</t>
        </is>
      </c>
    </row>
    <row r="13">
      <c r="A13" s="6" t="inlineStr">
        <is>
          <t>Mello-Roos 特别税（年 / Annual）</t>
        </is>
      </c>
      <c r="B13" s="7" t="n">
        <v>2000</v>
      </c>
      <c r="D13" s="8" t="inlineStr">
        <is>
          <t>新社区常见；无则填 0。查 Preliminary Title / 税单</t>
        </is>
      </c>
    </row>
    <row r="14">
      <c r="A14" s="6" t="inlineStr">
        <is>
          <t>HOA 物业费（月 / Monthly）</t>
        </is>
      </c>
      <c r="B14" s="7" t="n">
        <v>300</v>
      </c>
      <c r="D14" s="8" t="inlineStr">
        <is>
          <t>无则填 0</t>
        </is>
      </c>
    </row>
    <row r="15">
      <c r="A15" s="6" t="inlineStr">
        <is>
          <t>房屋保险 Insurance（年 / Annual）</t>
        </is>
      </c>
      <c r="B15" s="7" t="n">
        <v>2400</v>
      </c>
      <c r="D15" s="8" t="inlineStr">
        <is>
          <t>火险区域可能显著更高，请报价确认</t>
        </is>
      </c>
    </row>
    <row r="16">
      <c r="A16" s="4" t="inlineStr">
        <is>
          <t>租金收入 Rental Income</t>
        </is>
      </c>
      <c r="B16" s="5" t="n"/>
      <c r="C16" s="5" t="n"/>
      <c r="D16" s="5" t="n"/>
    </row>
    <row r="17">
      <c r="A17" s="6" t="inlineStr">
        <is>
          <t>月租金 Monthly Rent</t>
        </is>
      </c>
      <c r="B17" s="7" t="n">
        <v>5000</v>
      </c>
      <c r="D17" s="8" t="inlineStr">
        <is>
          <t>参考同区出租 comps</t>
        </is>
      </c>
    </row>
    <row r="18">
      <c r="A18" s="6" t="inlineStr">
        <is>
          <t>空置率 Vacancy %</t>
        </is>
      </c>
      <c r="B18" s="9" t="n">
        <v>0.05</v>
      </c>
      <c r="D18" s="8" t="inlineStr">
        <is>
          <t>占总租金</t>
        </is>
      </c>
    </row>
    <row r="19">
      <c r="A19" s="6" t="inlineStr">
        <is>
          <t>物业管理费 Management %</t>
        </is>
      </c>
      <c r="B19" s="9" t="n">
        <v>0.08</v>
      </c>
      <c r="D19" s="8" t="inlineStr">
        <is>
          <t>占实收租金（EGI）；海外业主通常需要专业管理</t>
        </is>
      </c>
    </row>
    <row r="20">
      <c r="A20" s="6" t="inlineStr">
        <is>
          <t>维修预留 Maintenance %</t>
        </is>
      </c>
      <c r="B20" s="9" t="n">
        <v>0.05</v>
      </c>
      <c r="D20" s="8" t="inlineStr">
        <is>
          <t>占总租金</t>
        </is>
      </c>
    </row>
    <row r="21">
      <c r="A21" s="4" t="inlineStr">
        <is>
          <t>5 年情景 Scenarios（用户输入增值率）</t>
        </is>
      </c>
      <c r="B21" s="5" t="n"/>
      <c r="C21" s="5" t="n"/>
      <c r="D21" s="5" t="n"/>
    </row>
    <row r="22">
      <c r="A22" s="6" t="inlineStr">
        <is>
          <t>情景 A 年增值率 Appreciation</t>
        </is>
      </c>
      <c r="B22" s="9" t="n">
        <v>0</v>
      </c>
      <c r="D22" s="8" t="inlineStr">
        <is>
          <t>保守 Conservative</t>
        </is>
      </c>
    </row>
    <row r="23">
      <c r="A23" s="6" t="inlineStr">
        <is>
          <t>情景 B 年增值率 Appreciation</t>
        </is>
      </c>
      <c r="B23" s="9" t="n">
        <v>0.03</v>
      </c>
      <c r="D23" s="8" t="inlineStr">
        <is>
          <t>基准 Base</t>
        </is>
      </c>
    </row>
    <row r="24">
      <c r="A24" s="6" t="inlineStr">
        <is>
          <t>情景 C 年增值率 Appreciation</t>
        </is>
      </c>
      <c r="B24" s="9" t="n">
        <v>0.05</v>
      </c>
      <c r="D24" s="8" t="inlineStr">
        <is>
          <t>乐观 Optimistic</t>
        </is>
      </c>
    </row>
    <row r="25">
      <c r="A25" s="6" t="inlineStr">
        <is>
          <t>出售成本 Selling Costs（占售价 %）</t>
        </is>
      </c>
      <c r="B25" s="9" t="n">
        <v>0.06</v>
      </c>
      <c r="D25" s="8" t="inlineStr">
        <is>
          <t>佣金 + 过户等，示例值</t>
        </is>
      </c>
    </row>
    <row r="27">
      <c r="A27" s="4" t="inlineStr">
        <is>
          <t>派生数值 Derived（自动计算）</t>
        </is>
      </c>
      <c r="B27" s="5" t="n"/>
      <c r="C27" s="5" t="n"/>
      <c r="D27" s="5" t="n"/>
    </row>
    <row r="28">
      <c r="A28" s="6" t="inlineStr">
        <is>
          <t>首付金额 Down Payment</t>
        </is>
      </c>
      <c r="B28" s="11">
        <f>Price*DownPct</f>
        <v/>
      </c>
    </row>
    <row r="29">
      <c r="A29" s="6" t="inlineStr">
        <is>
          <t>贷款金额 Loan Amount</t>
        </is>
      </c>
      <c r="B29" s="11">
        <f>Price-DownAmt</f>
        <v/>
      </c>
    </row>
    <row r="30">
      <c r="A30" s="6" t="inlineStr">
        <is>
          <t>交易成本金额 Closing Costs $</t>
        </is>
      </c>
      <c r="B30" s="11">
        <f>Price*ClosingPct</f>
        <v/>
      </c>
    </row>
    <row r="31">
      <c r="A31" s="6" t="inlineStr">
        <is>
          <t>总投入现金 Total Cash Invested</t>
        </is>
      </c>
      <c r="B31" s="11">
        <f>DownAmt+ClosingAmt</f>
        <v/>
      </c>
    </row>
    <row r="32">
      <c r="A32" s="6" t="inlineStr">
        <is>
          <t>月供 Monthly P&amp;I</t>
        </is>
      </c>
      <c r="B32" s="11">
        <f>IF(Loan&gt;0,-PMT(Rate/12,Term*12,Loan),0)</f>
        <v/>
      </c>
    </row>
    <row r="34">
      <c r="A34" s="8" t="inlineStr">
        <is>
          <t>仅供参考，请咨询会计师/律师（For reference only — consult a CPA / attorney）</t>
        </is>
      </c>
    </row>
    <row r="35">
      <c r="A35" s="12" t="inlineStr">
        <is>
          <t>Alice Zou · DRE 02036463 · NMLS 2664031</t>
        </is>
      </c>
    </row>
  </sheetData>
  <mergeCells count="4">
    <mergeCell ref="A1:D1"/>
    <mergeCell ref="A35:D35"/>
    <mergeCell ref="A2:D2"/>
    <mergeCell ref="A34:D34"/>
  </mergeCells>
  <dataValidations count="0"/>
  <pageMargins left="0.75" right="0.75" top="1" bottom="1" header="0.5" footer="0.5"/>
  <pageSetup orientation="portrait" fitToHeight="0" fitToWidth="1"/>
  <headerFooter>
    <oddHeader>&amp;R示例数据 Example Data</oddHeader>
    <oddFooter>&amp;C&amp;9 Alice Zou · DRE 02036463 · NMLS 2664031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34" customWidth="1" min="4" max="4"/>
  </cols>
  <sheetData>
    <row r="1" ht="26" customHeight="1">
      <c r="A1" s="1" t="inlineStr">
        <is>
          <t>月度现金流 Monthly Cash Flow</t>
        </is>
      </c>
    </row>
    <row r="2">
      <c r="A2" s="2" t="inlineStr">
        <is>
          <t>【示例数据 Example Data】黄色格为输入，可直接替换；绿色格为公式自动计算。数字均为整数示例，非报价、非建议。</t>
        </is>
      </c>
    </row>
    <row r="3">
      <c r="A3" s="3" t="inlineStr">
        <is>
          <t>项目 Item</t>
        </is>
      </c>
      <c r="B3" s="3" t="inlineStr">
        <is>
          <t>每月 Monthly</t>
        </is>
      </c>
      <c r="C3" s="3" t="inlineStr">
        <is>
          <t>每年 Annual</t>
        </is>
      </c>
      <c r="D3" s="3" t="inlineStr">
        <is>
          <t>计算方式 Basis</t>
        </is>
      </c>
    </row>
    <row r="4">
      <c r="A4" s="6" t="inlineStr">
        <is>
          <t>总租金 Gross Rent</t>
        </is>
      </c>
      <c r="B4" s="13">
        <f>Rent</f>
        <v/>
      </c>
      <c r="C4" s="13">
        <f>B4*12</f>
        <v/>
      </c>
      <c r="D4" s="8" t="inlineStr">
        <is>
          <t>租金</t>
        </is>
      </c>
    </row>
    <row r="5">
      <c r="A5" s="6" t="inlineStr">
        <is>
          <t>减：空置 Vacancy</t>
        </is>
      </c>
      <c r="B5" s="13">
        <f>-Rent*Vacancy</f>
        <v/>
      </c>
      <c r="C5" s="13">
        <f>B5*12</f>
        <v/>
      </c>
      <c r="D5" s="8" t="inlineStr">
        <is>
          <t>总租金 × 空置率</t>
        </is>
      </c>
    </row>
    <row r="6">
      <c r="A6" s="3" t="inlineStr">
        <is>
          <t>实收租金 EGI (Effective Gross Income)</t>
        </is>
      </c>
      <c r="B6" s="11">
        <f>B4+B5</f>
        <v/>
      </c>
      <c r="C6" s="11">
        <f>B6*12</f>
        <v/>
      </c>
      <c r="D6" s="8" t="inlineStr"/>
    </row>
    <row r="7">
      <c r="A7" s="6" t="inlineStr">
        <is>
          <t>房产税 Property Tax</t>
        </is>
      </c>
      <c r="B7" s="13">
        <f>-Price*TaxRate/12</f>
        <v/>
      </c>
      <c r="C7" s="13">
        <f>B7*12</f>
        <v/>
      </c>
      <c r="D7" s="8" t="inlineStr">
        <is>
          <t>房价 × 税率 ÷ 12</t>
        </is>
      </c>
    </row>
    <row r="8">
      <c r="A8" s="6" t="inlineStr">
        <is>
          <t>Mello-Roos</t>
        </is>
      </c>
      <c r="B8" s="13">
        <f>-MelloRoos/12</f>
        <v/>
      </c>
      <c r="C8" s="13">
        <f>B8*12</f>
        <v/>
      </c>
      <c r="D8" s="8" t="inlineStr">
        <is>
          <t>年额 ÷ 12</t>
        </is>
      </c>
    </row>
    <row r="9">
      <c r="A9" s="6" t="inlineStr">
        <is>
          <t>HOA</t>
        </is>
      </c>
      <c r="B9" s="13">
        <f>-HOA</f>
        <v/>
      </c>
      <c r="C9" s="13">
        <f>B9*12</f>
        <v/>
      </c>
      <c r="D9" s="8" t="inlineStr"/>
    </row>
    <row r="10">
      <c r="A10" s="6" t="inlineStr">
        <is>
          <t>保险 Insurance</t>
        </is>
      </c>
      <c r="B10" s="13">
        <f>-Insurance/12</f>
        <v/>
      </c>
      <c r="C10" s="13">
        <f>B10*12</f>
        <v/>
      </c>
      <c r="D10" s="8" t="inlineStr">
        <is>
          <t>年额 ÷ 12</t>
        </is>
      </c>
    </row>
    <row r="11">
      <c r="A11" s="6" t="inlineStr">
        <is>
          <t>物业管理 Management</t>
        </is>
      </c>
      <c r="B11" s="13">
        <f>-B6*MgmtPct</f>
        <v/>
      </c>
      <c r="C11" s="13">
        <f>B11*12</f>
        <v/>
      </c>
      <c r="D11" s="8" t="inlineStr">
        <is>
          <t>EGI × 管理费率</t>
        </is>
      </c>
    </row>
    <row r="12">
      <c r="A12" s="6" t="inlineStr">
        <is>
          <t>维修 Maintenance</t>
        </is>
      </c>
      <c r="B12" s="13">
        <f>-Rent*MaintPct</f>
        <v/>
      </c>
      <c r="C12" s="13">
        <f>B12*12</f>
        <v/>
      </c>
      <c r="D12" s="8" t="inlineStr">
        <is>
          <t>总租金 × 维修率</t>
        </is>
      </c>
    </row>
    <row r="13">
      <c r="A13" s="3" t="inlineStr">
        <is>
          <t>运营支出合计 Operating Expenses</t>
        </is>
      </c>
      <c r="B13" s="11">
        <f>SUM(B7:B12)</f>
        <v/>
      </c>
      <c r="C13" s="11">
        <f>B13*12</f>
        <v/>
      </c>
      <c r="D13" s="8" t="inlineStr"/>
    </row>
    <row r="14">
      <c r="A14" s="3" t="inlineStr">
        <is>
          <t>净运营收入 NOI (Net Operating Income)</t>
        </is>
      </c>
      <c r="B14" s="11">
        <f>B6+B13</f>
        <v/>
      </c>
      <c r="C14" s="11">
        <f>B14*12</f>
        <v/>
      </c>
      <c r="D14" s="8" t="inlineStr">
        <is>
          <t>EGI − 运营支出</t>
        </is>
      </c>
    </row>
    <row r="15">
      <c r="A15" s="6" t="inlineStr">
        <is>
          <t>房贷本息 Mortgage P&amp;I</t>
        </is>
      </c>
      <c r="B15" s="13">
        <f>-PI</f>
        <v/>
      </c>
      <c r="C15" s="13">
        <f>B15*12</f>
        <v/>
      </c>
      <c r="D15" s="8" t="inlineStr">
        <is>
          <t>PMT 公式</t>
        </is>
      </c>
    </row>
    <row r="16">
      <c r="A16" s="3" t="inlineStr">
        <is>
          <t>税前现金流 Cash Flow (Before Tax)</t>
        </is>
      </c>
      <c r="B16" s="11">
        <f>B14+B15</f>
        <v/>
      </c>
      <c r="C16" s="11">
        <f>B16*12</f>
        <v/>
      </c>
      <c r="D16" s="8" t="inlineStr">
        <is>
          <t>NOI − 房贷</t>
        </is>
      </c>
    </row>
    <row r="18">
      <c r="A18" s="8" t="inlineStr">
        <is>
          <t>注：现金流为负表示每月需自掏腰包补贴（negative carry）。不含所得税、折旧及大额资本支出（CapEx）。</t>
        </is>
      </c>
    </row>
    <row r="20">
      <c r="A20" s="8" t="inlineStr">
        <is>
          <t>仅供参考，请咨询会计师/律师（For reference only — consult a CPA / attorney）</t>
        </is>
      </c>
    </row>
    <row r="21">
      <c r="A21" s="12" t="inlineStr">
        <is>
          <t>Alice Zou · DRE 02036463 · NMLS 2664031</t>
        </is>
      </c>
    </row>
  </sheetData>
  <mergeCells count="4">
    <mergeCell ref="A1:D1"/>
    <mergeCell ref="A21:D21"/>
    <mergeCell ref="A20:D20"/>
    <mergeCell ref="A2:D2"/>
  </mergeCells>
  <pageMargins left="0.75" right="0.75" top="1" bottom="1" header="0.5" footer="0.5"/>
  <pageSetup orientation="portrait" fitToHeight="0" fitToWidth="1"/>
  <headerFooter>
    <oddHeader>&amp;R示例数据 Example Data</oddHeader>
    <oddFooter>&amp;C&amp;9 Alice Zou · DRE 02036463 · NMLS 2664031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54" customWidth="1" min="3" max="3"/>
  </cols>
  <sheetData>
    <row r="1" ht="26" customHeight="1">
      <c r="A1" s="1" t="inlineStr">
        <is>
          <t>回报指标 Cap Rate / Cash-on-Cash / DSCR</t>
        </is>
      </c>
    </row>
    <row r="2">
      <c r="A2" s="2" t="inlineStr">
        <is>
          <t>【示例数据 Example Data】黄色格为输入，可直接替换；绿色格为公式自动计算。数字均为整数示例，非报价、非建议。</t>
        </is>
      </c>
    </row>
    <row r="3">
      <c r="A3" s="3" t="inlineStr">
        <is>
          <t>指标 Metric</t>
        </is>
      </c>
      <c r="B3" s="3" t="inlineStr">
        <is>
          <t>结果 Result</t>
        </is>
      </c>
      <c r="C3" s="3" t="inlineStr">
        <is>
          <t>公式与解读 Formula &amp; Meaning</t>
        </is>
      </c>
    </row>
    <row r="4">
      <c r="A4" s="6" t="inlineStr">
        <is>
          <t>资本化率 Cap Rate</t>
        </is>
      </c>
      <c r="B4" s="14">
        <f>NOI_Y/Price</f>
        <v/>
      </c>
      <c r="C4" s="15" t="inlineStr">
        <is>
          <t>年 NOI ÷ 房价。不考虑贷款，衡量房产本身的收益率</t>
        </is>
      </c>
    </row>
    <row r="5">
      <c r="A5" s="6" t="inlineStr">
        <is>
          <t>现金回报率 Cash-on-Cash Return</t>
        </is>
      </c>
      <c r="B5" s="14">
        <f>CF_Y/CashIn</f>
        <v/>
      </c>
      <c r="C5" s="15" t="inlineStr">
        <is>
          <t>年税前现金流 ÷ 总投入现金（首付 + 交易成本）</t>
        </is>
      </c>
    </row>
    <row r="6">
      <c r="A6" s="6" t="inlineStr">
        <is>
          <t>债务覆盖率 DSCR</t>
        </is>
      </c>
      <c r="B6" s="16">
        <f>IF(PI&gt;0,NOI_Y/(PI*12),"无贷款")</f>
        <v/>
      </c>
      <c r="C6" s="15" t="inlineStr">
        <is>
          <t>NOI ÷ 年房贷。DSCR 贷款常要求 ≥ 1.0–1.25（以贷款方为准）</t>
        </is>
      </c>
    </row>
    <row r="7">
      <c r="A7" s="6" t="inlineStr">
        <is>
          <t>毛租金乘数 GRM</t>
        </is>
      </c>
      <c r="B7" s="17">
        <f>Price/(Rent*12)</f>
        <v/>
      </c>
      <c r="C7" s="15" t="inlineStr">
        <is>
          <t>房价 ÷ 年总租金，越低越便宜</t>
        </is>
      </c>
    </row>
    <row r="8">
      <c r="A8" s="6" t="inlineStr">
        <is>
          <t>年净运营收入 NOI</t>
        </is>
      </c>
      <c r="B8" s="11">
        <f>NOI_Y</f>
        <v/>
      </c>
      <c r="C8" s="15" t="inlineStr"/>
    </row>
    <row r="9">
      <c r="A9" s="6" t="inlineStr">
        <is>
          <t>年税前现金流 Annual Cash Flow</t>
        </is>
      </c>
      <c r="B9" s="11">
        <f>CF_Y</f>
        <v/>
      </c>
      <c r="C9" s="15" t="inlineStr"/>
    </row>
    <row r="10">
      <c r="A10" s="6" t="inlineStr">
        <is>
          <t>总投入现金 Total Cash Invested</t>
        </is>
      </c>
      <c r="B10" s="11">
        <f>CashIn</f>
        <v/>
      </c>
      <c r="C10" s="15" t="inlineStr"/>
    </row>
    <row r="11">
      <c r="A11" s="6" t="inlineStr">
        <is>
          <t>现金流为正所需最低月租 Break-even Rent</t>
        </is>
      </c>
      <c r="B11" s="11">
        <f>(Price*TaxRate/12+MelloRoos/12+HOA+Insurance/12+PI)/((1-Vacancy)*(1-MgmtPct)-MaintPct)</f>
        <v/>
      </c>
      <c r="C11" s="15" t="inlineStr">
        <is>
          <t>让税前现金流 = 0 的月租金</t>
        </is>
      </c>
    </row>
    <row r="13">
      <c r="A13" s="8" t="inlineStr">
        <is>
          <t>仅供参考，请咨询会计师/律师（For reference only — consult a CPA / attorney）</t>
        </is>
      </c>
    </row>
    <row r="14">
      <c r="A14" s="12" t="inlineStr">
        <is>
          <t>Alice Zou · DRE 02036463 · NMLS 2664031</t>
        </is>
      </c>
    </row>
  </sheetData>
  <mergeCells count="4">
    <mergeCell ref="A1:C1"/>
    <mergeCell ref="A14:C14"/>
    <mergeCell ref="A13:C13"/>
    <mergeCell ref="A2:C2"/>
  </mergeCells>
  <pageMargins left="0.75" right="0.75" top="1" bottom="1" header="0.5" footer="0.5"/>
  <pageSetup orientation="portrait" fitToHeight="0" fitToWidth="1"/>
  <headerFooter>
    <oddHeader>&amp;R示例数据 Example Data</oddHeader>
    <oddFooter>&amp;C&amp;9 Alice Zou · DRE 02036463 · NMLS 2664031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6" customHeight="1">
      <c r="A1" s="1" t="inlineStr">
        <is>
          <t>5 年权益 / 增值情景 5-Year Equity &amp; Appreciation</t>
        </is>
      </c>
    </row>
    <row r="2">
      <c r="A2" s="2" t="inlineStr">
        <is>
          <t>【示例数据 Example Data】黄色格为输入，可直接替换；绿色格为公式自动计算。数字均为整数示例，非报价、非建议。</t>
        </is>
      </c>
    </row>
    <row r="3">
      <c r="A3" s="8" t="inlineStr">
        <is>
          <t>增值率在「输入Inputs」修改；下表为每年末数据（Year-end）</t>
        </is>
      </c>
    </row>
    <row r="4">
      <c r="A4" s="4" t="inlineStr">
        <is>
          <t>情景 A 保守（年增值率 Appreciation）</t>
        </is>
      </c>
      <c r="B4" s="18">
        <f>AppA</f>
        <v/>
      </c>
      <c r="C4" s="5" t="n"/>
      <c r="D4" s="5" t="n"/>
      <c r="E4" s="5" t="n"/>
      <c r="F4" s="5" t="n"/>
    </row>
    <row r="5">
      <c r="A5" s="3" t="inlineStr">
        <is>
          <t>年份 Year</t>
        </is>
      </c>
      <c r="B5" s="3" t="n">
        <v>1</v>
      </c>
      <c r="C5" s="3" t="n">
        <v>2</v>
      </c>
      <c r="D5" s="3" t="n">
        <v>3</v>
      </c>
      <c r="E5" s="3" t="n">
        <v>4</v>
      </c>
      <c r="F5" s="3" t="n">
        <v>5</v>
      </c>
    </row>
    <row r="6">
      <c r="A6" s="19" t="inlineStr">
        <is>
          <t>房屋价值 Home Value</t>
        </is>
      </c>
      <c r="B6" s="13">
        <f>Price*(1+AppA)^1</f>
        <v/>
      </c>
      <c r="C6" s="13">
        <f>Price*(1+AppA)^2</f>
        <v/>
      </c>
      <c r="D6" s="13">
        <f>Price*(1+AppA)^3</f>
        <v/>
      </c>
      <c r="E6" s="13">
        <f>Price*(1+AppA)^4</f>
        <v/>
      </c>
      <c r="F6" s="13">
        <f>Price*(1+AppA)^5</f>
        <v/>
      </c>
    </row>
    <row r="7">
      <c r="A7" s="19" t="inlineStr">
        <is>
          <t>贷款余额 Loan Balance</t>
        </is>
      </c>
      <c r="B7" s="13">
        <f>IF(Loan&gt;0,FV(Rate/12,1*12,PI,-Loan),0)</f>
        <v/>
      </c>
      <c r="C7" s="13">
        <f>IF(Loan&gt;0,FV(Rate/12,2*12,PI,-Loan),0)</f>
        <v/>
      </c>
      <c r="D7" s="13">
        <f>IF(Loan&gt;0,FV(Rate/12,3*12,PI,-Loan),0)</f>
        <v/>
      </c>
      <c r="E7" s="13">
        <f>IF(Loan&gt;0,FV(Rate/12,4*12,PI,-Loan),0)</f>
        <v/>
      </c>
      <c r="F7" s="13">
        <f>IF(Loan&gt;0,FV(Rate/12,5*12,PI,-Loan),0)</f>
        <v/>
      </c>
    </row>
    <row r="8">
      <c r="A8" s="19" t="inlineStr">
        <is>
          <t>权益 Equity</t>
        </is>
      </c>
      <c r="B8" s="13">
        <f>B6-B7</f>
        <v/>
      </c>
      <c r="C8" s="13">
        <f>C6-C7</f>
        <v/>
      </c>
      <c r="D8" s="13">
        <f>D6-D7</f>
        <v/>
      </c>
      <c r="E8" s="13">
        <f>E6-E7</f>
        <v/>
      </c>
      <c r="F8" s="13">
        <f>F6-F7</f>
        <v/>
      </c>
    </row>
    <row r="9">
      <c r="A9" s="19" t="inlineStr">
        <is>
          <t>累计现金流 Cumulative Cash Flow</t>
        </is>
      </c>
      <c r="B9" s="13">
        <f>CF_Y*1</f>
        <v/>
      </c>
      <c r="C9" s="13">
        <f>CF_Y*2</f>
        <v/>
      </c>
      <c r="D9" s="13">
        <f>CF_Y*3</f>
        <v/>
      </c>
      <c r="E9" s="13">
        <f>CF_Y*4</f>
        <v/>
      </c>
      <c r="F9" s="13">
        <f>CF_Y*5</f>
        <v/>
      </c>
    </row>
    <row r="10">
      <c r="A10" s="19" t="inlineStr">
        <is>
          <t>出售净所得 Net Sale Proceeds（扣出售成本与贷款）</t>
        </is>
      </c>
      <c r="B10" s="13">
        <f>B6*(1-SellPct)-B7</f>
        <v/>
      </c>
      <c r="C10" s="13">
        <f>C6*(1-SellPct)-C7</f>
        <v/>
      </c>
      <c r="D10" s="13">
        <f>D6*(1-SellPct)-D7</f>
        <v/>
      </c>
      <c r="E10" s="13">
        <f>E6*(1-SellPct)-E7</f>
        <v/>
      </c>
      <c r="F10" s="13">
        <f>F6*(1-SellPct)-F7</f>
        <v/>
      </c>
    </row>
    <row r="11">
      <c r="A11" s="19" t="inlineStr">
        <is>
          <t>总回报 Total Return（净所得 + 累计现金流 − 投入）</t>
        </is>
      </c>
      <c r="B11" s="13">
        <f>B10+B9-CashIn</f>
        <v/>
      </c>
      <c r="C11" s="13">
        <f>C10+C9-CashIn</f>
        <v/>
      </c>
      <c r="D11" s="13">
        <f>D10+D9-CashIn</f>
        <v/>
      </c>
      <c r="E11" s="13">
        <f>E10+E9-CashIn</f>
        <v/>
      </c>
      <c r="F11" s="13">
        <f>F10+F9-CashIn</f>
        <v/>
      </c>
    </row>
    <row r="12">
      <c r="A12" s="19" t="inlineStr">
        <is>
          <t>总回报率 Total ROI（÷ 投入现金）</t>
        </is>
      </c>
      <c r="B12" s="20">
        <f>B11/CashIn</f>
        <v/>
      </c>
      <c r="C12" s="20">
        <f>C11/CashIn</f>
        <v/>
      </c>
      <c r="D12" s="20">
        <f>D11/CashIn</f>
        <v/>
      </c>
      <c r="E12" s="20">
        <f>E11/CashIn</f>
        <v/>
      </c>
      <c r="F12" s="20">
        <f>F11/CashIn</f>
        <v/>
      </c>
    </row>
    <row r="14">
      <c r="A14" s="4" t="inlineStr">
        <is>
          <t>情景 B 基准（年增值率 Appreciation）</t>
        </is>
      </c>
      <c r="B14" s="18">
        <f>AppB</f>
        <v/>
      </c>
      <c r="C14" s="5" t="n"/>
      <c r="D14" s="5" t="n"/>
      <c r="E14" s="5" t="n"/>
      <c r="F14" s="5" t="n"/>
    </row>
    <row r="15">
      <c r="A15" s="3" t="inlineStr">
        <is>
          <t>年份 Year</t>
        </is>
      </c>
      <c r="B15" s="3" t="n">
        <v>1</v>
      </c>
      <c r="C15" s="3" t="n">
        <v>2</v>
      </c>
      <c r="D15" s="3" t="n">
        <v>3</v>
      </c>
      <c r="E15" s="3" t="n">
        <v>4</v>
      </c>
      <c r="F15" s="3" t="n">
        <v>5</v>
      </c>
    </row>
    <row r="16">
      <c r="A16" s="19" t="inlineStr">
        <is>
          <t>房屋价值 Home Value</t>
        </is>
      </c>
      <c r="B16" s="13">
        <f>Price*(1+AppB)^1</f>
        <v/>
      </c>
      <c r="C16" s="13">
        <f>Price*(1+AppB)^2</f>
        <v/>
      </c>
      <c r="D16" s="13">
        <f>Price*(1+AppB)^3</f>
        <v/>
      </c>
      <c r="E16" s="13">
        <f>Price*(1+AppB)^4</f>
        <v/>
      </c>
      <c r="F16" s="13">
        <f>Price*(1+AppB)^5</f>
        <v/>
      </c>
    </row>
    <row r="17">
      <c r="A17" s="19" t="inlineStr">
        <is>
          <t>贷款余额 Loan Balance</t>
        </is>
      </c>
      <c r="B17" s="13">
        <f>IF(Loan&gt;0,FV(Rate/12,1*12,PI,-Loan),0)</f>
        <v/>
      </c>
      <c r="C17" s="13">
        <f>IF(Loan&gt;0,FV(Rate/12,2*12,PI,-Loan),0)</f>
        <v/>
      </c>
      <c r="D17" s="13">
        <f>IF(Loan&gt;0,FV(Rate/12,3*12,PI,-Loan),0)</f>
        <v/>
      </c>
      <c r="E17" s="13">
        <f>IF(Loan&gt;0,FV(Rate/12,4*12,PI,-Loan),0)</f>
        <v/>
      </c>
      <c r="F17" s="13">
        <f>IF(Loan&gt;0,FV(Rate/12,5*12,PI,-Loan),0)</f>
        <v/>
      </c>
    </row>
    <row r="18">
      <c r="A18" s="19" t="inlineStr">
        <is>
          <t>权益 Equity</t>
        </is>
      </c>
      <c r="B18" s="13">
        <f>B16-B17</f>
        <v/>
      </c>
      <c r="C18" s="13">
        <f>C16-C17</f>
        <v/>
      </c>
      <c r="D18" s="13">
        <f>D16-D17</f>
        <v/>
      </c>
      <c r="E18" s="13">
        <f>E16-E17</f>
        <v/>
      </c>
      <c r="F18" s="13">
        <f>F16-F17</f>
        <v/>
      </c>
    </row>
    <row r="19">
      <c r="A19" s="19" t="inlineStr">
        <is>
          <t>累计现金流 Cumulative Cash Flow</t>
        </is>
      </c>
      <c r="B19" s="13">
        <f>CF_Y*1</f>
        <v/>
      </c>
      <c r="C19" s="13">
        <f>CF_Y*2</f>
        <v/>
      </c>
      <c r="D19" s="13">
        <f>CF_Y*3</f>
        <v/>
      </c>
      <c r="E19" s="13">
        <f>CF_Y*4</f>
        <v/>
      </c>
      <c r="F19" s="13">
        <f>CF_Y*5</f>
        <v/>
      </c>
    </row>
    <row r="20">
      <c r="A20" s="19" t="inlineStr">
        <is>
          <t>出售净所得 Net Sale Proceeds（扣出售成本与贷款）</t>
        </is>
      </c>
      <c r="B20" s="13">
        <f>B16*(1-SellPct)-B17</f>
        <v/>
      </c>
      <c r="C20" s="13">
        <f>C16*(1-SellPct)-C17</f>
        <v/>
      </c>
      <c r="D20" s="13">
        <f>D16*(1-SellPct)-D17</f>
        <v/>
      </c>
      <c r="E20" s="13">
        <f>E16*(1-SellPct)-E17</f>
        <v/>
      </c>
      <c r="F20" s="13">
        <f>F16*(1-SellPct)-F17</f>
        <v/>
      </c>
    </row>
    <row r="21">
      <c r="A21" s="19" t="inlineStr">
        <is>
          <t>总回报 Total Return（净所得 + 累计现金流 − 投入）</t>
        </is>
      </c>
      <c r="B21" s="13">
        <f>B20+B19-CashIn</f>
        <v/>
      </c>
      <c r="C21" s="13">
        <f>C20+C19-CashIn</f>
        <v/>
      </c>
      <c r="D21" s="13">
        <f>D20+D19-CashIn</f>
        <v/>
      </c>
      <c r="E21" s="13">
        <f>E20+E19-CashIn</f>
        <v/>
      </c>
      <c r="F21" s="13">
        <f>F20+F19-CashIn</f>
        <v/>
      </c>
    </row>
    <row r="22">
      <c r="A22" s="19" t="inlineStr">
        <is>
          <t>总回报率 Total ROI（÷ 投入现金）</t>
        </is>
      </c>
      <c r="B22" s="20">
        <f>B21/CashIn</f>
        <v/>
      </c>
      <c r="C22" s="20">
        <f>C21/CashIn</f>
        <v/>
      </c>
      <c r="D22" s="20">
        <f>D21/CashIn</f>
        <v/>
      </c>
      <c r="E22" s="20">
        <f>E21/CashIn</f>
        <v/>
      </c>
      <c r="F22" s="20">
        <f>F21/CashIn</f>
        <v/>
      </c>
    </row>
    <row r="24">
      <c r="A24" s="4" t="inlineStr">
        <is>
          <t>情景 C 乐观（年增值率 Appreciation）</t>
        </is>
      </c>
      <c r="B24" s="18">
        <f>AppC</f>
        <v/>
      </c>
      <c r="C24" s="5" t="n"/>
      <c r="D24" s="5" t="n"/>
      <c r="E24" s="5" t="n"/>
      <c r="F24" s="5" t="n"/>
    </row>
    <row r="25">
      <c r="A25" s="3" t="inlineStr">
        <is>
          <t>年份 Year</t>
        </is>
      </c>
      <c r="B25" s="3" t="n">
        <v>1</v>
      </c>
      <c r="C25" s="3" t="n">
        <v>2</v>
      </c>
      <c r="D25" s="3" t="n">
        <v>3</v>
      </c>
      <c r="E25" s="3" t="n">
        <v>4</v>
      </c>
      <c r="F25" s="3" t="n">
        <v>5</v>
      </c>
    </row>
    <row r="26">
      <c r="A26" s="19" t="inlineStr">
        <is>
          <t>房屋价值 Home Value</t>
        </is>
      </c>
      <c r="B26" s="13">
        <f>Price*(1+AppC)^1</f>
        <v/>
      </c>
      <c r="C26" s="13">
        <f>Price*(1+AppC)^2</f>
        <v/>
      </c>
      <c r="D26" s="13">
        <f>Price*(1+AppC)^3</f>
        <v/>
      </c>
      <c r="E26" s="13">
        <f>Price*(1+AppC)^4</f>
        <v/>
      </c>
      <c r="F26" s="13">
        <f>Price*(1+AppC)^5</f>
        <v/>
      </c>
    </row>
    <row r="27">
      <c r="A27" s="19" t="inlineStr">
        <is>
          <t>贷款余额 Loan Balance</t>
        </is>
      </c>
      <c r="B27" s="13">
        <f>IF(Loan&gt;0,FV(Rate/12,1*12,PI,-Loan),0)</f>
        <v/>
      </c>
      <c r="C27" s="13">
        <f>IF(Loan&gt;0,FV(Rate/12,2*12,PI,-Loan),0)</f>
        <v/>
      </c>
      <c r="D27" s="13">
        <f>IF(Loan&gt;0,FV(Rate/12,3*12,PI,-Loan),0)</f>
        <v/>
      </c>
      <c r="E27" s="13">
        <f>IF(Loan&gt;0,FV(Rate/12,4*12,PI,-Loan),0)</f>
        <v/>
      </c>
      <c r="F27" s="13">
        <f>IF(Loan&gt;0,FV(Rate/12,5*12,PI,-Loan),0)</f>
        <v/>
      </c>
    </row>
    <row r="28">
      <c r="A28" s="19" t="inlineStr">
        <is>
          <t>权益 Equity</t>
        </is>
      </c>
      <c r="B28" s="13">
        <f>B26-B27</f>
        <v/>
      </c>
      <c r="C28" s="13">
        <f>C26-C27</f>
        <v/>
      </c>
      <c r="D28" s="13">
        <f>D26-D27</f>
        <v/>
      </c>
      <c r="E28" s="13">
        <f>E26-E27</f>
        <v/>
      </c>
      <c r="F28" s="13">
        <f>F26-F27</f>
        <v/>
      </c>
    </row>
    <row r="29">
      <c r="A29" s="19" t="inlineStr">
        <is>
          <t>累计现金流 Cumulative Cash Flow</t>
        </is>
      </c>
      <c r="B29" s="13">
        <f>CF_Y*1</f>
        <v/>
      </c>
      <c r="C29" s="13">
        <f>CF_Y*2</f>
        <v/>
      </c>
      <c r="D29" s="13">
        <f>CF_Y*3</f>
        <v/>
      </c>
      <c r="E29" s="13">
        <f>CF_Y*4</f>
        <v/>
      </c>
      <c r="F29" s="13">
        <f>CF_Y*5</f>
        <v/>
      </c>
    </row>
    <row r="30">
      <c r="A30" s="19" t="inlineStr">
        <is>
          <t>出售净所得 Net Sale Proceeds（扣出售成本与贷款）</t>
        </is>
      </c>
      <c r="B30" s="13">
        <f>B26*(1-SellPct)-B27</f>
        <v/>
      </c>
      <c r="C30" s="13">
        <f>C26*(1-SellPct)-C27</f>
        <v/>
      </c>
      <c r="D30" s="13">
        <f>D26*(1-SellPct)-D27</f>
        <v/>
      </c>
      <c r="E30" s="13">
        <f>E26*(1-SellPct)-E27</f>
        <v/>
      </c>
      <c r="F30" s="13">
        <f>F26*(1-SellPct)-F27</f>
        <v/>
      </c>
    </row>
    <row r="31">
      <c r="A31" s="19" t="inlineStr">
        <is>
          <t>总回报 Total Return（净所得 + 累计现金流 − 投入）</t>
        </is>
      </c>
      <c r="B31" s="13">
        <f>B30+B29-CashIn</f>
        <v/>
      </c>
      <c r="C31" s="13">
        <f>C30+C29-CashIn</f>
        <v/>
      </c>
      <c r="D31" s="13">
        <f>D30+D29-CashIn</f>
        <v/>
      </c>
      <c r="E31" s="13">
        <f>E30+E29-CashIn</f>
        <v/>
      </c>
      <c r="F31" s="13">
        <f>F30+F29-CashIn</f>
        <v/>
      </c>
    </row>
    <row r="32">
      <c r="A32" s="19" t="inlineStr">
        <is>
          <t>总回报率 Total ROI（÷ 投入现金）</t>
        </is>
      </c>
      <c r="B32" s="20">
        <f>B31/CashIn</f>
        <v/>
      </c>
      <c r="C32" s="20">
        <f>C31/CashIn</f>
        <v/>
      </c>
      <c r="D32" s="20">
        <f>D31/CashIn</f>
        <v/>
      </c>
      <c r="E32" s="20">
        <f>E31/CashIn</f>
        <v/>
      </c>
      <c r="F32" s="20">
        <f>F31/CashIn</f>
        <v/>
      </c>
    </row>
    <row r="34">
      <c r="A34" s="8" t="inlineStr">
        <is>
          <t>注：总回报为税前、未计 FIRPTA 预扣、资本利得税、折旧回收（depreciation recapture）及通胀。</t>
        </is>
      </c>
    </row>
    <row r="36">
      <c r="A36" s="8" t="inlineStr">
        <is>
          <t>仅供参考，请咨询会计师/律师（For reference only — consult a CPA / attorney）</t>
        </is>
      </c>
    </row>
    <row r="37">
      <c r="A37" s="12" t="inlineStr">
        <is>
          <t>Alice Zou · DRE 02036463 · NMLS 2664031</t>
        </is>
      </c>
    </row>
  </sheetData>
  <mergeCells count="4">
    <mergeCell ref="A36:F36"/>
    <mergeCell ref="A2:F2"/>
    <mergeCell ref="A1:F1"/>
    <mergeCell ref="A37:F37"/>
  </mergeCells>
  <pageMargins left="0.75" right="0.75" top="1" bottom="1" header="0.5" footer="0.5"/>
  <pageSetup orientation="portrait" fitToHeight="0" fitToWidth="1"/>
  <headerFooter>
    <oddHeader>&amp;R示例数据 Example Data</oddHeader>
    <oddFooter>&amp;C&amp;9 Alice Zou · DRE 02036463 · NMLS 2664031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4" customWidth="1" min="2" max="2"/>
    <col width="30" customWidth="1" min="3" max="3"/>
    <col width="14" customWidth="1" min="4" max="4"/>
    <col width="14" customWidth="1" min="5" max="5"/>
  </cols>
  <sheetData>
    <row r="1" ht="26" customHeight="1">
      <c r="A1" s="1" t="inlineStr">
        <is>
          <t>贷款选项说明 Loan Options（一般性介绍，利率请填写实际报价）</t>
        </is>
      </c>
    </row>
    <row r="2">
      <c r="A2" s="2" t="inlineStr">
        <is>
          <t>【示例数据 Example Data】黄色格为输入，可直接替换；绿色格为公式自动计算。数字均为整数示例，非报价、非建议。</t>
        </is>
      </c>
    </row>
    <row r="3">
      <c r="A3" s="21" t="inlineStr">
        <is>
          <t>类型 Type</t>
        </is>
      </c>
      <c r="B3" s="21" t="inlineStr">
        <is>
          <t>一般特点 General Features（以贷款方实际条款为准）</t>
        </is>
      </c>
      <c r="C3" s="21" t="inlineStr">
        <is>
          <t>常见要求 Typical Requirements</t>
        </is>
      </c>
      <c r="D3" s="21" t="inlineStr">
        <is>
          <t>利率 Rate（用户输入）</t>
        </is>
      </c>
      <c r="E3" s="21" t="inlineStr">
        <is>
          <t>首付 Down %（用户输入）</t>
        </is>
      </c>
    </row>
    <row r="4" ht="92" customHeight="1">
      <c r="A4" s="22" t="inlineStr">
        <is>
          <t>外国人贷款 Foreign National Loan</t>
        </is>
      </c>
      <c r="B4" s="19" t="inlineStr">
        <is>
          <t>面向无美国身份、无美国信用记录的买家；通常为非 QM（Non-QM）产品；首付要求一般高于常规贷款；可能接受海外收入/资产证明。</t>
        </is>
      </c>
      <c r="C4" s="19" t="inlineStr">
        <is>
          <t>有效护照与签证/入境记录；海外银行流水；资金来源证明；美国银行账户；可能需要储备金（reserves）。</t>
        </is>
      </c>
      <c r="D4" s="23" t="n"/>
      <c r="E4" s="23" t="n"/>
    </row>
    <row r="5" ht="92" customHeight="1">
      <c r="A5" s="22" t="inlineStr">
        <is>
          <t>DSCR 贷款 Debt Service Coverage Ratio Loan</t>
        </is>
      </c>
      <c r="B5" s="19" t="inlineStr">
        <is>
          <t>按房产租金能否覆盖月供来审批，通常不看个人收入/报税；仅限投资房；可用个人或 LLC 名义（视贷款方）。</t>
        </is>
      </c>
      <c r="C5" s="19" t="inlineStr">
        <is>
          <t>DSCR 达到贷款方门槛（常见 1.0 以上）；评估报告含租金评估（rent schedule）；信用及储备金要求视产品而定。</t>
        </is>
      </c>
      <c r="D5" s="23" t="n"/>
      <c r="E5" s="23" t="n"/>
    </row>
    <row r="6" ht="92" customHeight="1">
      <c r="A6" s="22" t="inlineStr">
        <is>
          <t>ITIN 贷款 ITIN Loan</t>
        </is>
      </c>
      <c r="B6" s="19" t="inlineStr">
        <is>
          <t>面向有 ITIN（个人报税识别号）但没有 SSN 的借款人；可用于自住或投资（视产品）；通常为 Non-QM。</t>
        </is>
      </c>
      <c r="C6" s="19" t="inlineStr">
        <is>
          <t>ITIN 信函；报税记录或银行流水；美国信用记录（或替代信用）；居住/收入证明视贷款方而定。</t>
        </is>
      </c>
      <c r="D6" s="23" t="n"/>
      <c r="E6" s="23" t="n"/>
    </row>
    <row r="7" ht="92" customHeight="1">
      <c r="A7" s="22" t="inlineStr">
        <is>
          <t>全款 All Cash</t>
        </is>
      </c>
      <c r="B7" s="19" t="inlineStr">
        <is>
          <t>无贷款成本，成交快，议价力强；之后可考虑 delayed financing / 套现再融资（视资格）。</t>
        </is>
      </c>
      <c r="C7" s="19" t="inlineStr">
        <is>
          <t>资金来源与跨境汇款合规（如 FinCEN/反洗钱相关文件）。</t>
        </is>
      </c>
      <c r="D7" s="23" t="n"/>
      <c r="E7" s="23" t="n"/>
    </row>
    <row r="9" ht="30" customHeight="1">
      <c r="A9" s="15" t="inlineStr">
        <is>
          <t>本表不含任何利率报价。利率、费用、首付、预付罚金（prepayment penalty）等以贷款方书面 Loan Estimate 为准。将选定方案的利率/首付填入「输入Inputs」即可重新计算。</t>
        </is>
      </c>
    </row>
    <row r="11">
      <c r="A11" s="8" t="inlineStr">
        <is>
          <t>仅供参考，请咨询会计师/律师（For reference only — consult a CPA / attorney）</t>
        </is>
      </c>
    </row>
    <row r="12">
      <c r="A12" s="12" t="inlineStr">
        <is>
          <t>Alice Zou · DRE 02036463 · NMLS 2664031</t>
        </is>
      </c>
    </row>
  </sheetData>
  <mergeCells count="5">
    <mergeCell ref="A12:E12"/>
    <mergeCell ref="A2:E2"/>
    <mergeCell ref="A11:E11"/>
    <mergeCell ref="A1:E1"/>
    <mergeCell ref="A9:E9"/>
  </mergeCells>
  <pageMargins left="0.75" right="0.75" top="1" bottom="1" header="0.5" footer="0.5"/>
  <pageSetup orientation="portrait" fitToHeight="0" fitToWidth="1"/>
  <headerFooter>
    <oddHeader>&amp;R示例数据 Example Data</oddHeader>
    <oddFooter>&amp;C&amp;9 Alice Zou · DRE 02036463 · NMLS 2664031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26" customHeight="1">
      <c r="A1" s="1" t="inlineStr">
        <is>
          <t>税务要点 Tax Notes（一般性说明）</t>
        </is>
      </c>
    </row>
    <row r="2">
      <c r="A2" s="2" t="inlineStr">
        <is>
          <t>【示例数据 Example Data】黄色格为输入，可直接替换；绿色格为公式自动计算。数字均为整数示例，非报价、非建议。</t>
        </is>
      </c>
    </row>
    <row r="3">
      <c r="A3" s="2" t="inlineStr">
        <is>
          <t>⚠ 仅供参考，请咨询会计师/律师（For reference only — consult a CPA / attorney）</t>
        </is>
      </c>
    </row>
    <row r="5" ht="62" customHeight="1">
      <c r="A5" s="22" t="inlineStr">
        <is>
          <t>FIRPTA 预扣 Withholding</t>
        </is>
      </c>
      <c r="B5" s="19" t="inlineStr">
        <is>
          <t>外国人（foreign person）出售美国房产时，买方/托管通常须按成交价（amount realized）预扣 15% 交给 IRS（Foreign Investment in Real Property Tax Act）。部分情况可减免（如买方自住且价格在门槛以下），或可申请预扣证明（Form 8288-B）减少预扣。预扣不等于最终税额，需报税多退少补。</t>
        </is>
      </c>
    </row>
    <row r="6" ht="62" customHeight="1">
      <c r="A6" s="22" t="inlineStr">
        <is>
          <t>加州 593 预扣 CA Form 593</t>
        </is>
      </c>
      <c r="B6" s="19" t="inlineStr">
        <is>
          <t>出售加州房产时，一般按成交总价 3⅓%（或选择按收益计算）预扣州税，由 escrow 处理，以 Form 593 申报；有多种豁免情形（例如自住房条件），需逐项确认。</t>
        </is>
      </c>
    </row>
    <row r="7" ht="62" customHeight="1">
      <c r="A7" s="22" t="inlineStr">
        <is>
          <t>租金收入申报 Rental Income</t>
        </is>
      </c>
      <c r="B7" s="19" t="inlineStr">
        <is>
          <t>外国人的美国租金收入默认按总租金 30% 预扣（或协定税率）；通常可选择按「有效关联收入」（net basis election，ECI）申报，扣除费用及折旧后按净收入纳税，需每年提交 1040-NR，并可能需加州 540NR。物业管理公司常需 W-8ECI / W-8BEN 表格。</t>
        </is>
      </c>
    </row>
    <row r="8" ht="62" customHeight="1">
      <c r="A8" s="22" t="inlineStr">
        <is>
          <t>1031 交换 Like-Kind Exchange</t>
        </is>
      </c>
      <c r="B8" s="19" t="inlineStr">
        <is>
          <t>出售投资房后，在规定期限内（45 天内书面指定替代物业，180 天内完成购买）买入同类投资房，可递延资本利得税；须通过合格中介（Qualified Intermediary）持有售房款，不可自行经手资金。外国人参与 1031 仍可能涉及 FIRPTA 预扣问题，需提前规划。</t>
        </is>
      </c>
    </row>
    <row r="9" ht="62" customHeight="1">
      <c r="A9" s="22" t="inlineStr">
        <is>
          <t>折旧 Depreciation</t>
        </is>
      </c>
      <c r="B9" s="19" t="inlineStr">
        <is>
          <t>住宅出租物业的建筑部分（不含土地）一般按 27.5 年直线折旧；出售时可能有折旧回收税（depreciation recapture）。</t>
        </is>
      </c>
    </row>
    <row r="10" ht="62" customHeight="1">
      <c r="A10" s="22" t="inlineStr">
        <is>
          <t>持有方式 Ownership</t>
        </is>
      </c>
      <c r="B10" s="19" t="inlineStr">
        <is>
          <t>个人、LLC、信托或外国公司持有，在税务、责任和遗产税（外国人美国遗产税免税额很低）方面差异很大，应在购买前咨询。</t>
        </is>
      </c>
    </row>
    <row r="12">
      <c r="A12" s="8" t="inlineStr">
        <is>
          <t>仅供参考，请咨询会计师/律师（For reference only — consult a CPA / attorney）</t>
        </is>
      </c>
    </row>
    <row r="13">
      <c r="A13" s="12" t="inlineStr">
        <is>
          <t>Alice Zou · DRE 02036463 · NMLS 2664031</t>
        </is>
      </c>
    </row>
  </sheetData>
  <mergeCells count="5">
    <mergeCell ref="A2:B2"/>
    <mergeCell ref="A13:B13"/>
    <mergeCell ref="A1:B1"/>
    <mergeCell ref="A3:B3"/>
    <mergeCell ref="A12:B12"/>
  </mergeCells>
  <pageMargins left="0.75" right="0.75" top="1" bottom="1" header="0.5" footer="0.5"/>
  <pageSetup orientation="portrait" fitToHeight="0" fitToWidth="1"/>
  <headerFooter>
    <oddHeader>&amp;R示例数据 Example Data</oddHeader>
    <oddFooter>&amp;C&amp;9 Alice Zou · DRE 02036463 · NMLS 2664031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2026-11-01T04:50:03Z</dcterms:created>
  <dcterms:modified xmlns:dcterms="http://purl.org/dc/terms/" xmlns:xsi="http://www.w3.org/2001/XMLSchema-instance" xsi:type="dcterms:W3CDTF">2026-11-01T04:50:03Z</dcterms:modified>
</cp:coreProperties>
</file>